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720" activeTab="0"/>
  </bookViews>
  <sheets>
    <sheet name="Gas Composition" sheetId="3" r:id="rId1"/>
    <sheet name="z Factor Chart" sheetId="5" r:id="rId2"/>
    <sheet name="State Pressure Bases" sheetId="7" r:id="rId3"/>
    <sheet name="Vol Imperial Units" sheetId="1" r:id="rId4"/>
    <sheet name="Vol Metric Units" sheetId="2" r:id="rId5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<sst xmlns="http://schemas.openxmlformats.org/spreadsheetml/2006/main" count="178" uniqueCount="142">
  <si>
    <t>Reservoir Name:</t>
  </si>
  <si>
    <t>Location:</t>
  </si>
  <si>
    <t>Standard Pressure</t>
  </si>
  <si>
    <t>Standard Temperature</t>
  </si>
  <si>
    <t>Reservoir Pressure</t>
  </si>
  <si>
    <t>Reservoir Temperature</t>
  </si>
  <si>
    <t>z Factor</t>
  </si>
  <si>
    <t>Reservoir Area</t>
  </si>
  <si>
    <t>Reservoir Net Pay</t>
  </si>
  <si>
    <t>Reservoir Porosity</t>
  </si>
  <si>
    <t>Reservoir Sw</t>
  </si>
  <si>
    <t>Original Gas-in-Place</t>
  </si>
  <si>
    <t>Abandonment Pressure</t>
  </si>
  <si>
    <t>Abandonment z-Factor</t>
  </si>
  <si>
    <t>Recovery Factor</t>
  </si>
  <si>
    <t>Recoverable Gas</t>
  </si>
  <si>
    <t>psia</t>
  </si>
  <si>
    <r>
      <rPr>
        <vertAlign val="superscript"/>
        <sz val="11"/>
        <color theme="1"/>
        <rFont val="Arial"/>
        <family val="2"/>
      </rPr>
      <t>o</t>
    </r>
    <r>
      <rPr>
        <sz val="11"/>
        <color theme="1"/>
        <rFont val="Arial"/>
        <family val="2"/>
      </rPr>
      <t>F</t>
    </r>
  </si>
  <si>
    <t>acres</t>
  </si>
  <si>
    <t>ft</t>
  </si>
  <si>
    <t>%</t>
  </si>
  <si>
    <t>MMscf</t>
  </si>
  <si>
    <t>Example</t>
  </si>
  <si>
    <t>Anywhere</t>
  </si>
  <si>
    <t>Gas Expansion Factor</t>
  </si>
  <si>
    <r>
      <t>scf/ft</t>
    </r>
    <r>
      <rPr>
        <vertAlign val="superscript"/>
        <sz val="11"/>
        <color theme="1"/>
        <rFont val="Arial"/>
        <family val="2"/>
      </rPr>
      <t>3</t>
    </r>
  </si>
  <si>
    <t>Gas Volumetric Reservoir Calculations</t>
  </si>
  <si>
    <t>Original Gas-in-Place and Recoverable Gas</t>
  </si>
  <si>
    <r>
      <rPr>
        <vertAlign val="superscript"/>
        <sz val="11"/>
        <color theme="1"/>
        <rFont val="Arial"/>
        <family val="2"/>
      </rPr>
      <t>o</t>
    </r>
    <r>
      <rPr>
        <sz val="11"/>
        <color theme="1"/>
        <rFont val="Arial"/>
        <family val="2"/>
      </rPr>
      <t>C</t>
    </r>
  </si>
  <si>
    <r>
      <t>MMm</t>
    </r>
    <r>
      <rPr>
        <vertAlign val="superscript"/>
        <sz val="11"/>
        <color theme="1"/>
        <rFont val="Arial"/>
        <family val="2"/>
      </rPr>
      <t>3</t>
    </r>
  </si>
  <si>
    <t>in Metric Units</t>
  </si>
  <si>
    <t>in Imperial Units</t>
  </si>
  <si>
    <t>kPa</t>
  </si>
  <si>
    <t>m</t>
  </si>
  <si>
    <r>
      <t>km</t>
    </r>
    <r>
      <rPr>
        <vertAlign val="superscript"/>
        <sz val="11"/>
        <color theme="1"/>
        <rFont val="Arial"/>
        <family val="2"/>
      </rPr>
      <t>2</t>
    </r>
  </si>
  <si>
    <r>
      <t>scm/m</t>
    </r>
    <r>
      <rPr>
        <vertAlign val="superscript"/>
        <sz val="11"/>
        <color theme="1"/>
        <rFont val="Arial"/>
        <family val="2"/>
      </rPr>
      <t>3</t>
    </r>
  </si>
  <si>
    <t>Gas Composition</t>
  </si>
  <si>
    <t>Mole Fraction Weighted</t>
  </si>
  <si>
    <t>Component</t>
  </si>
  <si>
    <t>Molecular
Formula</t>
  </si>
  <si>
    <t>Mole
Fraction
(%)</t>
  </si>
  <si>
    <r>
      <rPr>
        <b/>
        <vertAlign val="superscript"/>
        <sz val="12"/>
        <color theme="1"/>
        <rFont val="Arial"/>
        <family val="2"/>
      </rPr>
      <t>1,2</t>
    </r>
    <r>
      <rPr>
        <b/>
        <sz val="12"/>
        <color theme="1"/>
        <rFont val="Arial"/>
        <family val="2"/>
      </rPr>
      <t>Molecular
Weight</t>
    </r>
  </si>
  <si>
    <r>
      <rPr>
        <b/>
        <vertAlign val="superscript"/>
        <sz val="12"/>
        <color theme="1"/>
        <rFont val="Arial"/>
        <family val="2"/>
      </rPr>
      <t>1,2</t>
    </r>
    <r>
      <rPr>
        <b/>
        <sz val="12"/>
        <color theme="1"/>
        <rFont val="Arial"/>
        <family val="2"/>
      </rPr>
      <t>Critical
Pressure
(psia)</t>
    </r>
  </si>
  <si>
    <r>
      <rPr>
        <b/>
        <vertAlign val="superscript"/>
        <sz val="12"/>
        <color theme="1"/>
        <rFont val="Arial"/>
        <family val="2"/>
      </rPr>
      <t>1,2,3</t>
    </r>
    <r>
      <rPr>
        <b/>
        <sz val="12"/>
        <color theme="1"/>
        <rFont val="Arial"/>
        <family val="2"/>
      </rPr>
      <t>Critical
Temperature
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R)</t>
    </r>
  </si>
  <si>
    <t>Molecular
Weight</t>
  </si>
  <si>
    <t>Critical
Pressure
(psia)</t>
  </si>
  <si>
    <r>
      <t>Critical
Temperature
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R)</t>
    </r>
  </si>
  <si>
    <t>Methane</t>
  </si>
  <si>
    <r>
      <t>CH</t>
    </r>
    <r>
      <rPr>
        <vertAlign val="subscript"/>
        <sz val="12"/>
        <color theme="1"/>
        <rFont val="Arial"/>
        <family val="2"/>
      </rPr>
      <t>4</t>
    </r>
  </si>
  <si>
    <t>Ethane</t>
  </si>
  <si>
    <r>
      <t>C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6</t>
    </r>
  </si>
  <si>
    <t>Propane</t>
  </si>
  <si>
    <r>
      <t>C</t>
    </r>
    <r>
      <rPr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8</t>
    </r>
  </si>
  <si>
    <t>Iso-Butane</t>
  </si>
  <si>
    <r>
      <t>C</t>
    </r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10</t>
    </r>
  </si>
  <si>
    <t>N-Butane</t>
  </si>
  <si>
    <t>Iso-Pentane</t>
  </si>
  <si>
    <r>
      <t>C</t>
    </r>
    <r>
      <rPr>
        <vertAlign val="subscript"/>
        <sz val="12"/>
        <color theme="1"/>
        <rFont val="Arial"/>
        <family val="2"/>
      </rPr>
      <t>5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12</t>
    </r>
  </si>
  <si>
    <t>N-Pentane</t>
  </si>
  <si>
    <t>Hexane</t>
  </si>
  <si>
    <r>
      <t>C</t>
    </r>
    <r>
      <rPr>
        <vertAlign val="subscript"/>
        <sz val="12"/>
        <color theme="1"/>
        <rFont val="Arial"/>
        <family val="2"/>
      </rPr>
      <t>6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14</t>
    </r>
  </si>
  <si>
    <t>Heptane</t>
  </si>
  <si>
    <r>
      <t>C</t>
    </r>
    <r>
      <rPr>
        <vertAlign val="subscript"/>
        <sz val="12"/>
        <color theme="1"/>
        <rFont val="Arial"/>
        <family val="2"/>
      </rPr>
      <t>7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16</t>
    </r>
  </si>
  <si>
    <t>Octane</t>
  </si>
  <si>
    <r>
      <t>C</t>
    </r>
    <r>
      <rPr>
        <vertAlign val="subscript"/>
        <sz val="12"/>
        <color theme="1"/>
        <rFont val="Arial"/>
        <family val="2"/>
      </rPr>
      <t>8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18</t>
    </r>
  </si>
  <si>
    <t>Nonane</t>
  </si>
  <si>
    <r>
      <t>C</t>
    </r>
    <r>
      <rPr>
        <vertAlign val="subscript"/>
        <sz val="12"/>
        <color theme="1"/>
        <rFont val="Arial"/>
        <family val="2"/>
      </rPr>
      <t>9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20</t>
    </r>
  </si>
  <si>
    <t>Decane</t>
  </si>
  <si>
    <r>
      <t>C</t>
    </r>
    <r>
      <rPr>
        <vertAlign val="subscript"/>
        <sz val="12"/>
        <color theme="1"/>
        <rFont val="Arial"/>
        <family val="2"/>
      </rPr>
      <t>10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22</t>
    </r>
  </si>
  <si>
    <t>Air</t>
  </si>
  <si>
    <t>Nitrogen</t>
  </si>
  <si>
    <r>
      <t>N</t>
    </r>
    <r>
      <rPr>
        <vertAlign val="subscript"/>
        <sz val="12"/>
        <color theme="1"/>
        <rFont val="Arial"/>
        <family val="2"/>
      </rPr>
      <t>2</t>
    </r>
  </si>
  <si>
    <t>Oxygen</t>
  </si>
  <si>
    <r>
      <t>O</t>
    </r>
    <r>
      <rPr>
        <vertAlign val="subscript"/>
        <sz val="12"/>
        <color theme="1"/>
        <rFont val="Arial"/>
        <family val="2"/>
      </rPr>
      <t>2</t>
    </r>
  </si>
  <si>
    <t>Carbon Dioxide</t>
  </si>
  <si>
    <r>
      <t>CO</t>
    </r>
    <r>
      <rPr>
        <vertAlign val="subscript"/>
        <sz val="12"/>
        <color theme="1"/>
        <rFont val="Arial"/>
        <family val="2"/>
      </rPr>
      <t>2</t>
    </r>
  </si>
  <si>
    <t>Hydrogen Sulfide</t>
  </si>
  <si>
    <r>
      <t>H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S</t>
    </r>
  </si>
  <si>
    <t>Hydrogen</t>
  </si>
  <si>
    <r>
      <t>H</t>
    </r>
    <r>
      <rPr>
        <vertAlign val="subscript"/>
        <sz val="12"/>
        <color theme="1"/>
        <rFont val="Arial"/>
        <family val="2"/>
      </rPr>
      <t>2</t>
    </r>
  </si>
  <si>
    <t>Argon</t>
  </si>
  <si>
    <t>Ar</t>
  </si>
  <si>
    <t>Helium</t>
  </si>
  <si>
    <t>He</t>
  </si>
  <si>
    <t>Total</t>
  </si>
  <si>
    <t>Sp. Gravity =</t>
  </si>
  <si>
    <t>Notes:</t>
  </si>
  <si>
    <t xml:space="preserve">   1 - From Gas Processors Suppliers Association Engineering Data Book, Twelfth Edition, 2004</t>
  </si>
  <si>
    <t xml:space="preserve">   2 - From NIST Chemistry WebBook, SRD 69 https://webbook.nist.gov/chemistry/fluid/</t>
  </si>
  <si>
    <t xml:space="preserve">   3 - Degrees Rankine = Degrees Fahrenheit + 459.67</t>
  </si>
  <si>
    <t>State</t>
  </si>
  <si>
    <t>Pressure
Base</t>
  </si>
  <si>
    <t>Alabama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</si>
  <si>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</si>
  <si>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</si>
  <si>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</si>
  <si>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</si>
  <si>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</si>
  <si>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</si>
  <si>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</si>
  <si>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</si>
  <si>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</si>
  <si>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</si>
  <si>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</si>
  <si>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</si>
  <si>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</si>
  <si>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</si>
  <si>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</si>
  <si>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</si>
  <si>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</si>
  <si>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</si>
  <si>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</si>
  <si>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</si>
  <si>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</si>
  <si>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</si>
  <si>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</si>
  <si>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</si>
  <si>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</si>
  <si>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</si>
  <si>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</si>
  <si>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Youk</t>
  </si>
  <si>
    <t>North Carolina</t>
  </si>
  <si>
    <t>North Dakota</t>
  </si>
  <si>
    <t>Ohio</t>
  </si>
  <si>
    <t>Oklahoma</t>
  </si>
  <si>
    <t>Oregon</t>
  </si>
  <si>
    <t>Pennsylvania</t>
  </si>
  <si>
    <t>South Dakota</t>
  </si>
  <si>
    <t>Rhode Island</t>
  </si>
  <si>
    <t>South Carolina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</si>
  <si>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</si>
  <si>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</si>
  <si>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</si>
  <si>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</si>
  <si>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</si>
  <si>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</si>
  <si>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</si>
  <si>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</si>
  <si>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</si>
  <si>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Alaska</t>
  </si>
  <si>
    <t>Idaho</t>
  </si>
  <si>
    <t>Illinois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</si>
</sst>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"/>
  </numFmts>
  <fonts count="11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2" fillId="0" borderId="0" xfId="0" applyFont="1"/>
    <xf numFmtId="166" fontId="0" fillId="0" borderId="0" xfId="0" applyNumberFormat="1" applyAlignment="1">
      <alignment horizontal="right"/>
    </xf>
    <xf numFmtId="4" fontId="0" fillId="2" borderId="0" xfId="0" applyNumberFormat="1" applyFill="1" applyAlignment="1" applyProtection="1">
      <alignment horizontal="right"/>
      <protection locked="0"/>
    </xf>
    <xf numFmtId="3" fontId="0" fillId="2" borderId="0" xfId="0" applyNumberFormat="1" applyFill="1" applyAlignment="1" applyProtection="1">
      <alignment horizontal="right"/>
      <protection locked="0"/>
    </xf>
    <xf numFmtId="164" fontId="0" fillId="2" borderId="0" xfId="0" applyNumberFormat="1" applyFill="1" applyAlignment="1" applyProtection="1">
      <alignment horizontal="right"/>
      <protection locked="0"/>
    </xf>
    <xf numFmtId="165" fontId="0" fillId="2" borderId="0" xfId="0" applyNumberFormat="1" applyFill="1" applyAlignment="1" applyProtection="1">
      <alignment horizontal="right"/>
      <protection locked="0"/>
    </xf>
    <xf numFmtId="166" fontId="0" fillId="2" borderId="0" xfId="0" applyNumberFormat="1" applyFill="1" applyAlignment="1" applyProtection="1">
      <alignment horizontal="right"/>
      <protection locked="0"/>
    </xf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0" fontId="2" fillId="0" borderId="1" xfId="0" applyFont="1" applyBorder="1" applyProtection="1">
      <protection hidden="1"/>
    </xf>
    <xf numFmtId="0" fontId="5" fillId="0" borderId="1" xfId="0" applyFont="1" applyBorder="1" applyAlignment="1" applyProtection="1">
      <alignment horizontal="center" wrapText="1"/>
      <protection hidden="1"/>
    </xf>
    <xf numFmtId="2" fontId="5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164" fontId="5" fillId="0" borderId="1" xfId="0" applyNumberFormat="1" applyFont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4" fontId="5" fillId="0" borderId="1" xfId="0" applyNumberFormat="1" applyFont="1" applyBorder="1" applyAlignment="1" applyProtection="1">
      <alignment horizontal="center" wrapText="1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4" fontId="8" fillId="0" borderId="0" xfId="0" applyNumberFormat="1" applyFont="1" applyAlignment="1" applyProtection="1">
      <alignment horizontal="right"/>
      <protection hidden="1"/>
    </xf>
    <xf numFmtId="4" fontId="8" fillId="0" borderId="0" xfId="0" applyNumberFormat="1" applyFont="1" applyProtection="1">
      <protection hidden="1"/>
    </xf>
    <xf numFmtId="3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2" fontId="8" fillId="0" borderId="1" xfId="0" applyNumberFormat="1" applyFont="1" applyBorder="1" applyProtection="1">
      <protection hidden="1"/>
    </xf>
    <xf numFmtId="3" fontId="8" fillId="0" borderId="1" xfId="0" applyNumberFormat="1" applyFont="1" applyBorder="1" applyProtection="1">
      <protection hidden="1"/>
    </xf>
    <xf numFmtId="0" fontId="5" fillId="0" borderId="0" xfId="0" applyFont="1" applyProtection="1">
      <protection hidden="1"/>
    </xf>
    <xf numFmtId="2" fontId="5" fillId="0" borderId="0" xfId="0" applyNumberFormat="1" applyFont="1" applyProtection="1">
      <protection hidden="1"/>
    </xf>
    <xf numFmtId="3" fontId="5" fillId="0" borderId="0" xfId="0" applyNumberFormat="1" applyFont="1" applyProtection="1">
      <protection hidden="1"/>
    </xf>
    <xf numFmtId="164" fontId="5" fillId="0" borderId="0" xfId="0" applyNumberFormat="1" applyFont="1" applyProtection="1">
      <protection hidden="1"/>
    </xf>
    <xf numFmtId="0" fontId="10" fillId="0" borderId="0" xfId="0" applyFont="1" applyProtection="1"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4" fontId="10" fillId="0" borderId="0" xfId="0" applyNumberFormat="1" applyFont="1" applyProtection="1">
      <protection hidden="1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left" wrapText="1"/>
      <protection hidden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8" fillId="0" borderId="0" xfId="0" applyNumberFormat="1" applyFont="1" applyFill="1" applyProtection="1">
      <protection locked="0"/>
    </xf>
    <xf numFmtId="2" fontId="8" fillId="0" borderId="1" xfId="0" applyNumberFormat="1" applyFont="1" applyFill="1" applyBorder="1" applyProtection="1">
      <protection locked="0"/>
    </xf>
    <xf numFmtId="2" fontId="5" fillId="0" borderId="0" xfId="0" applyNumberFormat="1" applyFont="1" applyFill="1" applyProtection="1">
      <protection hidden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2" borderId="0" xfId="0" applyFill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10</xdr:col>
      <xdr:colOff>28575</xdr:colOff>
      <xdr:row>44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200025"/>
          <a:ext cx="6162675" cy="7772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83D27-177A-443E-AC17-E6195D52A115}">
  <dimension ref="A1:Q33"/>
  <sheetViews>
    <sheetView tabSelected="1" zoomScale="80" zoomScaleNormal="80" workbookViewId="0" topLeftCell="A1">
      <selection activeCell="E5" sqref="E5"/>
    </sheetView>
  </sheetViews>
  <sheetFormatPr defaultColWidth="9.00390625" defaultRowHeight="14.25"/>
  <cols>
    <col min="1" max="1" width="18.625" style="12" customWidth="1"/>
    <col min="2" max="2" width="1.625" style="12" customWidth="1"/>
    <col min="3" max="3" width="12.625" style="12" customWidth="1"/>
    <col min="4" max="4" width="1.625" style="12" customWidth="1"/>
    <col min="5" max="5" width="12.625" style="13" customWidth="1"/>
    <col min="6" max="6" width="1.625" style="12" customWidth="1"/>
    <col min="7" max="7" width="12.625" style="13" customWidth="1"/>
    <col min="8" max="8" width="1.625" style="12" customWidth="1"/>
    <col min="9" max="9" width="12.625" style="12" customWidth="1"/>
    <col min="10" max="10" width="1.625" style="12" customWidth="1"/>
    <col min="11" max="11" width="14.625" style="12" customWidth="1"/>
    <col min="12" max="12" width="1.625" style="12" customWidth="1"/>
    <col min="13" max="13" width="12.625" style="13" customWidth="1"/>
    <col min="14" max="14" width="1.625" style="12" customWidth="1"/>
    <col min="15" max="15" width="12.625" style="12" customWidth="1"/>
    <col min="16" max="16" width="1.625" style="12" customWidth="1"/>
    <col min="17" max="17" width="14.625" style="12" customWidth="1"/>
    <col min="18" max="16384" width="9.00390625" style="12" customWidth="1"/>
  </cols>
  <sheetData>
    <row r="1" spans="1:17" ht="20.25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ht="18.75" customHeight="1"/>
    <row r="3" spans="13:17" ht="15.75">
      <c r="M3" s="39" t="s">
        <v>37</v>
      </c>
      <c r="N3" s="39"/>
      <c r="O3" s="39"/>
      <c r="P3" s="39"/>
      <c r="Q3" s="39"/>
    </row>
    <row r="4" spans="1:17" ht="53.25">
      <c r="A4" s="14" t="s">
        <v>38</v>
      </c>
      <c r="C4" s="15" t="s">
        <v>39</v>
      </c>
      <c r="E4" s="16" t="s">
        <v>40</v>
      </c>
      <c r="F4" s="17"/>
      <c r="G4" s="18" t="s">
        <v>41</v>
      </c>
      <c r="H4" s="19"/>
      <c r="I4" s="20" t="s">
        <v>42</v>
      </c>
      <c r="J4" s="19"/>
      <c r="K4" s="20" t="s">
        <v>43</v>
      </c>
      <c r="L4" s="17"/>
      <c r="M4" s="16" t="s">
        <v>44</v>
      </c>
      <c r="N4" s="19"/>
      <c r="O4" s="15" t="s">
        <v>45</v>
      </c>
      <c r="P4" s="19"/>
      <c r="Q4" s="15" t="s">
        <v>46</v>
      </c>
    </row>
    <row r="5" spans="1:17" ht="20.1" customHeight="1">
      <c r="A5" s="21" t="s">
        <v>47</v>
      </c>
      <c r="C5" s="22" t="s">
        <v>48</v>
      </c>
      <c r="E5" s="43">
        <v>79.28</v>
      </c>
      <c r="G5" s="23">
        <v>16.042</v>
      </c>
      <c r="H5" s="21"/>
      <c r="I5" s="24">
        <v>667</v>
      </c>
      <c r="J5" s="25"/>
      <c r="K5" s="24">
        <v>343.01</v>
      </c>
      <c r="M5" s="26">
        <f>$E5*G5/100</f>
        <v>12.7180976</v>
      </c>
      <c r="N5" s="21"/>
      <c r="O5" s="25">
        <f>$E5*I5/100</f>
        <v>528.7976</v>
      </c>
      <c r="P5" s="25"/>
      <c r="Q5" s="25">
        <f>$E5*K5/100</f>
        <v>271.938328</v>
      </c>
    </row>
    <row r="6" spans="1:17" ht="20.1" customHeight="1">
      <c r="A6" s="21" t="s">
        <v>49</v>
      </c>
      <c r="C6" s="22" t="s">
        <v>50</v>
      </c>
      <c r="E6" s="43">
        <v>3.55</v>
      </c>
      <c r="G6" s="23">
        <v>30.069</v>
      </c>
      <c r="H6" s="21"/>
      <c r="I6" s="24">
        <v>706.6</v>
      </c>
      <c r="J6" s="25"/>
      <c r="K6" s="24">
        <v>549.59</v>
      </c>
      <c r="M6" s="26">
        <f aca="true" t="shared" si="0" ref="M6:M24">$E6*G6/100</f>
        <v>1.0674495</v>
      </c>
      <c r="N6" s="21"/>
      <c r="O6" s="25">
        <f aca="true" t="shared" si="1" ref="O6:O24">$E6*I6/100</f>
        <v>25.0843</v>
      </c>
      <c r="P6" s="25"/>
      <c r="Q6" s="25">
        <f aca="true" t="shared" si="2" ref="Q6:Q24">$E6*K6/100</f>
        <v>19.510445</v>
      </c>
    </row>
    <row r="7" spans="1:17" ht="20.1" customHeight="1">
      <c r="A7" s="21" t="s">
        <v>51</v>
      </c>
      <c r="C7" s="22" t="s">
        <v>52</v>
      </c>
      <c r="E7" s="43">
        <v>3.43</v>
      </c>
      <c r="G7" s="23">
        <v>44.096</v>
      </c>
      <c r="H7" s="21"/>
      <c r="I7" s="24">
        <v>615.5</v>
      </c>
      <c r="J7" s="25"/>
      <c r="K7" s="24">
        <v>665.59</v>
      </c>
      <c r="M7" s="26">
        <f t="shared" si="0"/>
        <v>1.5124928</v>
      </c>
      <c r="N7" s="21"/>
      <c r="O7" s="25">
        <f t="shared" si="1"/>
        <v>21.11165</v>
      </c>
      <c r="P7" s="25"/>
      <c r="Q7" s="25">
        <f t="shared" si="2"/>
        <v>22.829737</v>
      </c>
    </row>
    <row r="8" spans="1:17" ht="20.1" customHeight="1">
      <c r="A8" s="21" t="s">
        <v>53</v>
      </c>
      <c r="C8" s="22" t="s">
        <v>54</v>
      </c>
      <c r="E8" s="43">
        <v>1.8</v>
      </c>
      <c r="G8" s="23">
        <v>58.122</v>
      </c>
      <c r="H8" s="21"/>
      <c r="I8" s="24">
        <v>527.9</v>
      </c>
      <c r="J8" s="25"/>
      <c r="K8" s="24">
        <v>734.08</v>
      </c>
      <c r="M8" s="26">
        <f t="shared" si="0"/>
        <v>1.0461960000000001</v>
      </c>
      <c r="N8" s="21"/>
      <c r="O8" s="25">
        <f t="shared" si="1"/>
        <v>9.5022</v>
      </c>
      <c r="P8" s="25"/>
      <c r="Q8" s="25">
        <f t="shared" si="2"/>
        <v>13.21344</v>
      </c>
    </row>
    <row r="9" spans="1:17" ht="20.1" customHeight="1">
      <c r="A9" s="21" t="s">
        <v>55</v>
      </c>
      <c r="C9" s="22" t="s">
        <v>54</v>
      </c>
      <c r="E9" s="43">
        <v>1.54</v>
      </c>
      <c r="G9" s="23">
        <v>58.122</v>
      </c>
      <c r="H9" s="21"/>
      <c r="I9" s="24">
        <v>550.9</v>
      </c>
      <c r="J9" s="25"/>
      <c r="K9" s="24">
        <v>765.22</v>
      </c>
      <c r="M9" s="26">
        <f t="shared" si="0"/>
        <v>0.8950788</v>
      </c>
      <c r="N9" s="21"/>
      <c r="O9" s="25">
        <f t="shared" si="1"/>
        <v>8.48386</v>
      </c>
      <c r="P9" s="25"/>
      <c r="Q9" s="25">
        <f t="shared" si="2"/>
        <v>11.784388000000002</v>
      </c>
    </row>
    <row r="10" spans="1:17" ht="20.1" customHeight="1">
      <c r="A10" s="21" t="s">
        <v>56</v>
      </c>
      <c r="C10" s="22" t="s">
        <v>57</v>
      </c>
      <c r="E10" s="43">
        <v>1.66</v>
      </c>
      <c r="G10" s="23">
        <v>72.149</v>
      </c>
      <c r="H10" s="21"/>
      <c r="I10" s="24">
        <v>490.4</v>
      </c>
      <c r="J10" s="25"/>
      <c r="K10" s="24">
        <v>828.6700000000001</v>
      </c>
      <c r="M10" s="26">
        <f t="shared" si="0"/>
        <v>1.1976734</v>
      </c>
      <c r="N10" s="21"/>
      <c r="O10" s="25">
        <f t="shared" si="1"/>
        <v>8.14064</v>
      </c>
      <c r="P10" s="25"/>
      <c r="Q10" s="25">
        <f t="shared" si="2"/>
        <v>13.755922</v>
      </c>
    </row>
    <row r="11" spans="1:17" ht="20.1" customHeight="1">
      <c r="A11" s="21" t="s">
        <v>58</v>
      </c>
      <c r="C11" s="22" t="s">
        <v>57</v>
      </c>
      <c r="E11" s="43">
        <v>1.3</v>
      </c>
      <c r="G11" s="23">
        <v>72.149</v>
      </c>
      <c r="H11" s="21"/>
      <c r="I11" s="24">
        <v>488.8</v>
      </c>
      <c r="J11" s="25"/>
      <c r="K11" s="24">
        <v>845.47</v>
      </c>
      <c r="M11" s="26">
        <f t="shared" si="0"/>
        <v>0.937937</v>
      </c>
      <c r="N11" s="21"/>
      <c r="O11" s="25">
        <f t="shared" si="1"/>
        <v>6.354400000000001</v>
      </c>
      <c r="P11" s="25"/>
      <c r="Q11" s="25">
        <f t="shared" si="2"/>
        <v>10.99111</v>
      </c>
    </row>
    <row r="12" spans="1:17" ht="20.1" customHeight="1">
      <c r="A12" s="21" t="s">
        <v>59</v>
      </c>
      <c r="C12" s="22" t="s">
        <v>60</v>
      </c>
      <c r="E12" s="43">
        <v>1.92</v>
      </c>
      <c r="G12" s="23">
        <v>86.175</v>
      </c>
      <c r="H12" s="21"/>
      <c r="I12" s="24">
        <v>436.9</v>
      </c>
      <c r="J12" s="25"/>
      <c r="K12" s="24">
        <v>913.47</v>
      </c>
      <c r="M12" s="26">
        <f t="shared" si="0"/>
        <v>1.6545599999999998</v>
      </c>
      <c r="N12" s="21"/>
      <c r="O12" s="25">
        <f t="shared" si="1"/>
        <v>8.38848</v>
      </c>
      <c r="P12" s="25"/>
      <c r="Q12" s="25">
        <f t="shared" si="2"/>
        <v>17.538624</v>
      </c>
    </row>
    <row r="13" spans="1:17" ht="20.1" customHeight="1">
      <c r="A13" s="21" t="s">
        <v>61</v>
      </c>
      <c r="C13" s="22" t="s">
        <v>62</v>
      </c>
      <c r="E13" s="43">
        <v>0.88</v>
      </c>
      <c r="G13" s="23">
        <v>100.202</v>
      </c>
      <c r="H13" s="21"/>
      <c r="I13" s="24">
        <v>396.8</v>
      </c>
      <c r="J13" s="25"/>
      <c r="K13" s="24">
        <v>972.5699999999999</v>
      </c>
      <c r="M13" s="26">
        <f t="shared" si="0"/>
        <v>0.8817775999999999</v>
      </c>
      <c r="N13" s="21"/>
      <c r="O13" s="25">
        <f t="shared" si="1"/>
        <v>3.4918400000000003</v>
      </c>
      <c r="P13" s="25"/>
      <c r="Q13" s="25">
        <f t="shared" si="2"/>
        <v>8.558615999999999</v>
      </c>
    </row>
    <row r="14" spans="1:17" ht="20.1" customHeight="1">
      <c r="A14" s="21" t="s">
        <v>63</v>
      </c>
      <c r="C14" s="22" t="s">
        <v>64</v>
      </c>
      <c r="E14" s="43">
        <v>0.75</v>
      </c>
      <c r="G14" s="23">
        <v>114.229</v>
      </c>
      <c r="H14" s="21"/>
      <c r="I14" s="24">
        <v>360.7</v>
      </c>
      <c r="J14" s="25"/>
      <c r="K14" s="24">
        <v>1023.8700000000001</v>
      </c>
      <c r="M14" s="26">
        <f t="shared" si="0"/>
        <v>0.8567175</v>
      </c>
      <c r="N14" s="21"/>
      <c r="O14" s="25">
        <f t="shared" si="1"/>
        <v>2.70525</v>
      </c>
      <c r="P14" s="25"/>
      <c r="Q14" s="25">
        <f t="shared" si="2"/>
        <v>7.679025000000001</v>
      </c>
    </row>
    <row r="15" spans="1:17" ht="20.1" customHeight="1">
      <c r="A15" s="21" t="s">
        <v>65</v>
      </c>
      <c r="C15" s="22" t="s">
        <v>66</v>
      </c>
      <c r="E15" s="43">
        <v>0</v>
      </c>
      <c r="G15" s="23">
        <v>128.255</v>
      </c>
      <c r="H15" s="21"/>
      <c r="I15" s="24">
        <v>330.7</v>
      </c>
      <c r="J15" s="25"/>
      <c r="K15" s="24">
        <v>1070.47</v>
      </c>
      <c r="M15" s="26">
        <f t="shared" si="0"/>
        <v>0</v>
      </c>
      <c r="N15" s="21"/>
      <c r="O15" s="25">
        <f t="shared" si="1"/>
        <v>0</v>
      </c>
      <c r="P15" s="25"/>
      <c r="Q15" s="25">
        <f t="shared" si="2"/>
        <v>0</v>
      </c>
    </row>
    <row r="16" spans="1:17" ht="20.1" customHeight="1">
      <c r="A16" s="21" t="s">
        <v>67</v>
      </c>
      <c r="C16" s="22" t="s">
        <v>68</v>
      </c>
      <c r="E16" s="43">
        <v>0</v>
      </c>
      <c r="G16" s="23">
        <v>142.282</v>
      </c>
      <c r="H16" s="21"/>
      <c r="I16" s="24">
        <v>304.6</v>
      </c>
      <c r="J16" s="25"/>
      <c r="K16" s="24">
        <v>1111.8700000000001</v>
      </c>
      <c r="M16" s="26">
        <f t="shared" si="0"/>
        <v>0</v>
      </c>
      <c r="N16" s="21"/>
      <c r="O16" s="25">
        <f t="shared" si="1"/>
        <v>0</v>
      </c>
      <c r="P16" s="25"/>
      <c r="Q16" s="25">
        <f t="shared" si="2"/>
        <v>0</v>
      </c>
    </row>
    <row r="17" spans="1:17" ht="20.1" customHeight="1">
      <c r="A17" s="21" t="s">
        <v>69</v>
      </c>
      <c r="C17" s="22"/>
      <c r="E17" s="43">
        <v>0</v>
      </c>
      <c r="G17" s="23">
        <v>28.9586</v>
      </c>
      <c r="H17" s="21"/>
      <c r="I17" s="24">
        <v>551.9</v>
      </c>
      <c r="J17" s="25"/>
      <c r="K17" s="24">
        <v>238.70000000000002</v>
      </c>
      <c r="M17" s="26">
        <f t="shared" si="0"/>
        <v>0</v>
      </c>
      <c r="N17" s="21"/>
      <c r="O17" s="25">
        <f t="shared" si="1"/>
        <v>0</v>
      </c>
      <c r="P17" s="25"/>
      <c r="Q17" s="25">
        <f t="shared" si="2"/>
        <v>0</v>
      </c>
    </row>
    <row r="18" spans="1:17" ht="20.1" customHeight="1">
      <c r="A18" s="21" t="s">
        <v>70</v>
      </c>
      <c r="C18" s="22" t="s">
        <v>71</v>
      </c>
      <c r="E18" s="43">
        <v>2.44</v>
      </c>
      <c r="G18" s="23">
        <v>28.0135</v>
      </c>
      <c r="H18" s="21"/>
      <c r="I18" s="24">
        <v>492.5</v>
      </c>
      <c r="J18" s="25"/>
      <c r="K18" s="24">
        <v>227.14000000000001</v>
      </c>
      <c r="M18" s="26">
        <f t="shared" si="0"/>
        <v>0.6835294000000001</v>
      </c>
      <c r="N18" s="21"/>
      <c r="O18" s="25">
        <f t="shared" si="1"/>
        <v>12.017000000000001</v>
      </c>
      <c r="P18" s="25"/>
      <c r="Q18" s="25">
        <f t="shared" si="2"/>
        <v>5.542216000000001</v>
      </c>
    </row>
    <row r="19" spans="1:17" ht="20.1" customHeight="1">
      <c r="A19" s="21" t="s">
        <v>72</v>
      </c>
      <c r="C19" s="22" t="s">
        <v>73</v>
      </c>
      <c r="E19" s="43">
        <v>0</v>
      </c>
      <c r="G19" s="23">
        <v>31.9988</v>
      </c>
      <c r="H19" s="21"/>
      <c r="I19" s="24">
        <v>731.4</v>
      </c>
      <c r="J19" s="25"/>
      <c r="K19" s="24">
        <v>278.24</v>
      </c>
      <c r="M19" s="26">
        <f t="shared" si="0"/>
        <v>0</v>
      </c>
      <c r="N19" s="21"/>
      <c r="O19" s="25">
        <f t="shared" si="1"/>
        <v>0</v>
      </c>
      <c r="P19" s="25"/>
      <c r="Q19" s="25">
        <f t="shared" si="2"/>
        <v>0</v>
      </c>
    </row>
    <row r="20" spans="1:17" ht="20.1" customHeight="1">
      <c r="A20" s="27" t="s">
        <v>74</v>
      </c>
      <c r="C20" s="22" t="s">
        <v>75</v>
      </c>
      <c r="E20" s="43">
        <v>1.3</v>
      </c>
      <c r="G20" s="23">
        <v>44.01</v>
      </c>
      <c r="H20" s="21"/>
      <c r="I20" s="24">
        <v>1070</v>
      </c>
      <c r="J20" s="25"/>
      <c r="K20" s="24">
        <v>547.45</v>
      </c>
      <c r="M20" s="26">
        <f t="shared" si="0"/>
        <v>0.57213</v>
      </c>
      <c r="N20" s="21"/>
      <c r="O20" s="25">
        <f t="shared" si="1"/>
        <v>13.91</v>
      </c>
      <c r="P20" s="25"/>
      <c r="Q20" s="25">
        <f t="shared" si="2"/>
        <v>7.11685</v>
      </c>
    </row>
    <row r="21" spans="1:17" ht="20.1" customHeight="1">
      <c r="A21" s="27" t="s">
        <v>76</v>
      </c>
      <c r="C21" s="22" t="s">
        <v>77</v>
      </c>
      <c r="E21" s="43">
        <v>0</v>
      </c>
      <c r="G21" s="23">
        <v>34.082</v>
      </c>
      <c r="H21" s="21"/>
      <c r="I21" s="24">
        <v>1306.5</v>
      </c>
      <c r="J21" s="25"/>
      <c r="K21" s="24">
        <v>672.48</v>
      </c>
      <c r="M21" s="26">
        <f t="shared" si="0"/>
        <v>0</v>
      </c>
      <c r="N21" s="21"/>
      <c r="O21" s="25">
        <f t="shared" si="1"/>
        <v>0</v>
      </c>
      <c r="P21" s="25"/>
      <c r="Q21" s="25">
        <f t="shared" si="2"/>
        <v>0</v>
      </c>
    </row>
    <row r="22" spans="1:17" ht="20.1" customHeight="1">
      <c r="A22" s="27" t="s">
        <v>78</v>
      </c>
      <c r="C22" s="22" t="s">
        <v>79</v>
      </c>
      <c r="E22" s="43">
        <v>0</v>
      </c>
      <c r="G22" s="23">
        <v>2.0159</v>
      </c>
      <c r="H22" s="21"/>
      <c r="I22" s="24">
        <v>190.7</v>
      </c>
      <c r="J22" s="25"/>
      <c r="K22" s="24">
        <v>59.77000000000004</v>
      </c>
      <c r="M22" s="26">
        <f t="shared" si="0"/>
        <v>0</v>
      </c>
      <c r="N22" s="21"/>
      <c r="O22" s="25">
        <f t="shared" si="1"/>
        <v>0</v>
      </c>
      <c r="P22" s="25"/>
      <c r="Q22" s="25">
        <f t="shared" si="2"/>
        <v>0</v>
      </c>
    </row>
    <row r="23" spans="1:17" ht="20.1" customHeight="1">
      <c r="A23" s="21" t="s">
        <v>80</v>
      </c>
      <c r="C23" s="22" t="s">
        <v>81</v>
      </c>
      <c r="E23" s="43">
        <v>0.15</v>
      </c>
      <c r="G23" s="23">
        <v>39.948</v>
      </c>
      <c r="H23" s="21"/>
      <c r="I23" s="24">
        <v>705.32</v>
      </c>
      <c r="J23" s="25"/>
      <c r="K23" s="24">
        <v>271.24</v>
      </c>
      <c r="M23" s="26">
        <f t="shared" si="0"/>
        <v>0.059921999999999996</v>
      </c>
      <c r="N23" s="21"/>
      <c r="O23" s="25">
        <f t="shared" si="1"/>
        <v>1.05798</v>
      </c>
      <c r="P23" s="25"/>
      <c r="Q23" s="25">
        <f t="shared" si="2"/>
        <v>0.40686</v>
      </c>
    </row>
    <row r="24" spans="1:17" ht="20.1" customHeight="1">
      <c r="A24" s="21" t="s">
        <v>82</v>
      </c>
      <c r="C24" s="22" t="s">
        <v>83</v>
      </c>
      <c r="E24" s="44">
        <v>0</v>
      </c>
      <c r="G24" s="23">
        <v>4.0026</v>
      </c>
      <c r="H24" s="21"/>
      <c r="I24" s="24">
        <v>33</v>
      </c>
      <c r="J24" s="25"/>
      <c r="K24" s="24">
        <v>9.350000000000023</v>
      </c>
      <c r="M24" s="28">
        <f t="shared" si="0"/>
        <v>0</v>
      </c>
      <c r="N24" s="21"/>
      <c r="O24" s="29">
        <f t="shared" si="1"/>
        <v>0</v>
      </c>
      <c r="P24" s="25"/>
      <c r="Q24" s="29">
        <f t="shared" si="2"/>
        <v>0</v>
      </c>
    </row>
    <row r="25" spans="1:17" ht="15.75">
      <c r="A25" s="30" t="s">
        <v>84</v>
      </c>
      <c r="B25" s="21"/>
      <c r="C25" s="21"/>
      <c r="D25" s="21"/>
      <c r="E25" s="45">
        <f>SUM(E5:E24)</f>
        <v>100</v>
      </c>
      <c r="F25" s="21"/>
      <c r="G25" s="26"/>
      <c r="H25" s="21"/>
      <c r="I25" s="21"/>
      <c r="J25" s="21"/>
      <c r="K25" s="21"/>
      <c r="M25" s="31">
        <f>SUM(M5:M24)</f>
        <v>24.083561600000003</v>
      </c>
      <c r="N25" s="21"/>
      <c r="O25" s="32">
        <f>SUM(O5:O24)</f>
        <v>649.0452000000001</v>
      </c>
      <c r="P25" s="25"/>
      <c r="Q25" s="32">
        <f>SUM(Q5:Q24)</f>
        <v>410.865561</v>
      </c>
    </row>
    <row r="26" spans="1:11" ht="15">
      <c r="A26" s="21"/>
      <c r="B26" s="21"/>
      <c r="C26" s="21"/>
      <c r="D26" s="21"/>
      <c r="E26" s="26"/>
      <c r="F26" s="21"/>
      <c r="G26" s="26"/>
      <c r="H26" s="21"/>
      <c r="I26" s="21"/>
      <c r="J26" s="21"/>
      <c r="K26" s="21"/>
    </row>
    <row r="27" spans="1:11" ht="15.75">
      <c r="A27" s="30" t="s">
        <v>85</v>
      </c>
      <c r="B27" s="30"/>
      <c r="C27" s="30"/>
      <c r="D27" s="30"/>
      <c r="E27" s="33">
        <f>M25/G17</f>
        <v>0.8316549004440823</v>
      </c>
      <c r="F27" s="21"/>
      <c r="G27" s="26"/>
      <c r="H27" s="21"/>
      <c r="I27" s="21"/>
      <c r="J27" s="21"/>
      <c r="K27" s="21"/>
    </row>
    <row r="28" spans="1:11" ht="15">
      <c r="A28" s="21"/>
      <c r="B28" s="21"/>
      <c r="C28" s="21"/>
      <c r="D28" s="21"/>
      <c r="E28" s="26"/>
      <c r="F28" s="21"/>
      <c r="G28" s="26"/>
      <c r="H28" s="21"/>
      <c r="I28" s="21"/>
      <c r="J28" s="21"/>
      <c r="K28" s="21"/>
    </row>
    <row r="30" spans="1:9" ht="14.25">
      <c r="A30" s="34" t="s">
        <v>86</v>
      </c>
      <c r="B30" s="34"/>
      <c r="C30" s="34"/>
      <c r="D30" s="34"/>
      <c r="E30" s="35"/>
      <c r="F30" s="34"/>
      <c r="G30" s="36"/>
      <c r="H30" s="34"/>
      <c r="I30" s="36"/>
    </row>
    <row r="31" spans="1:9" ht="14.25">
      <c r="A31" s="40" t="s">
        <v>87</v>
      </c>
      <c r="B31" s="40"/>
      <c r="C31" s="40"/>
      <c r="D31" s="40"/>
      <c r="E31" s="40"/>
      <c r="F31" s="40"/>
      <c r="G31" s="40"/>
      <c r="H31" s="40"/>
      <c r="I31" s="40"/>
    </row>
    <row r="32" spans="1:9" ht="14.25">
      <c r="A32" s="40" t="s">
        <v>88</v>
      </c>
      <c r="B32" s="40"/>
      <c r="C32" s="40"/>
      <c r="D32" s="40"/>
      <c r="E32" s="40"/>
      <c r="F32" s="40"/>
      <c r="G32" s="40"/>
      <c r="H32" s="40"/>
      <c r="I32" s="40"/>
    </row>
    <row r="33" spans="1:9" ht="14.25">
      <c r="A33" s="40" t="s">
        <v>89</v>
      </c>
      <c r="B33" s="40"/>
      <c r="C33" s="40"/>
      <c r="D33" s="40"/>
      <c r="E33" s="40"/>
      <c r="F33" s="40"/>
      <c r="G33" s="40"/>
      <c r="H33" s="40"/>
      <c r="I33" s="40"/>
    </row>
  </sheetData>
  <sheetProtection algorithmName="SHA-512" hashValue="K30tOuNou29jlKoNRbIJUuU/i7EtF77lxMyBWTHmkJ4hlvKbSO1471BjuuQP5ewrgUcleL4AdNVwQBOZC7kyVA==" saltValue="ogC+rSI5n2gITPYHnX56Zw==" spinCount="100000" sheet="1" objects="1" scenarios="1" selectLockedCells="1"/>
  <mergeCells count="5">
    <mergeCell ref="A1:Q1"/>
    <mergeCell ref="M3:Q3"/>
    <mergeCell ref="A31:I31"/>
    <mergeCell ref="A32:I32"/>
    <mergeCell ref="A33:I33"/>
  </mergeCells>
  <conditionalFormatting sqref="E25">
    <cfRule type="cellIs" priority="1" dxfId="0" operator="lessThan">
      <formula>100</formula>
    </cfRule>
    <cfRule type="cellIs" priority="2" dxfId="0" operator="greaterThan">
      <formula>100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75435-2979-4A36-B5E0-CC8264C37F12}">
  <dimension ref="A1:A1"/>
  <sheetViews>
    <sheetView zoomScale="90" zoomScaleNormal="90" workbookViewId="0" topLeftCell="A1">
      <selection activeCell="M19" sqref="M19"/>
    </sheetView>
  </sheetViews>
  <sheetFormatPr defaultColWidth="9.00390625" defaultRowHeight="14.25"/>
  <sheetData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85CEC-07D8-450D-822E-75D1D049E2E9}">
  <dimension ref="A1:C51"/>
  <sheetViews>
    <sheetView zoomScale="75" zoomScaleNormal="75" workbookViewId="0" topLeftCell="A1"/>
  </sheetViews>
  <sheetFormatPr defaultColWidth="9.00390625" defaultRowHeight="14.25"/>
  <cols>
    <col min="1" max="1" width="30.625" style="0" customWidth="1"/>
    <col min="2" max="2" width="1.625" style="0" customWidth="1"/>
    <col min="3" max="3" width="10.625" style="37" customWidth="1"/>
  </cols>
  <sheetData>
    <row r="1" spans="1:3" ht="30">
      <c r="A1" s="46" t="s">
        <v>90</v>
      </c>
      <c r="C1" s="47" t="s">
        <v>91</v>
      </c>
    </row>
    <row r="2" spans="1:3" ht="14.25">
      <c r="A2" t="s">
        <v>92</v>
      </c>
      <c r="C2" s="37">
        <v>14.65</v>
      </c>
    </row>
    <row r="3" spans="1:3" ht="14.25">
      <c r="A3" t="s">
        <v>139</v>
      </c>
      <c r="C3" s="37">
        <v>14.65</v>
      </c>
    </row>
    <row r="4" spans="1:3" ht="14.25">
      <c r="A4" t="s">
        <v>93</v>
      </c>
      <c r="C4" s="37">
        <v>15.025</v>
      </c>
    </row>
    <row r="5" spans="1:3" ht="14.25">
      <c r="A5" t="s">
        <v>94</v>
      </c>
      <c r="C5" s="37">
        <v>14.65</v>
      </c>
    </row>
    <row r="6" spans="1:3" ht="14.25">
      <c r="A6" t="s">
        <v>95</v>
      </c>
      <c r="C6" s="37">
        <v>14.73</v>
      </c>
    </row>
    <row r="7" spans="1:3" ht="14.25">
      <c r="A7" t="s">
        <v>96</v>
      </c>
      <c r="C7" s="37">
        <v>14.73</v>
      </c>
    </row>
    <row r="8" spans="1:3" ht="14.25">
      <c r="A8" t="s">
        <v>97</v>
      </c>
      <c r="C8" s="37">
        <v>14.65</v>
      </c>
    </row>
    <row r="9" spans="1:3" ht="14.25">
      <c r="A9" t="s">
        <v>98</v>
      </c>
      <c r="C9" s="37">
        <v>14.65</v>
      </c>
    </row>
    <row r="10" spans="1:3" ht="14.25">
      <c r="A10" t="s">
        <v>99</v>
      </c>
      <c r="C10" s="37">
        <v>14.65</v>
      </c>
    </row>
    <row r="11" spans="1:3" ht="14.25">
      <c r="A11" t="s">
        <v>100</v>
      </c>
      <c r="C11" s="37">
        <v>14.65</v>
      </c>
    </row>
    <row r="12" spans="1:3" ht="14.25">
      <c r="A12" t="s">
        <v>101</v>
      </c>
      <c r="C12" s="37">
        <v>14.65</v>
      </c>
    </row>
    <row r="13" spans="1:3" ht="14.25">
      <c r="A13" t="s">
        <v>140</v>
      </c>
      <c r="C13" s="37">
        <v>14.65</v>
      </c>
    </row>
    <row r="14" spans="1:3" ht="14.25">
      <c r="A14" t="s">
        <v>141</v>
      </c>
      <c r="C14" s="37">
        <v>14.73</v>
      </c>
    </row>
    <row r="15" spans="1:3" ht="14.25">
      <c r="A15" t="s">
        <v>102</v>
      </c>
      <c r="C15" s="37">
        <v>14.73</v>
      </c>
    </row>
    <row r="16" spans="1:3" ht="14.25">
      <c r="A16" t="s">
        <v>103</v>
      </c>
      <c r="C16" s="37">
        <v>14.65</v>
      </c>
    </row>
    <row r="17" spans="1:3" ht="14.25">
      <c r="A17" t="s">
        <v>104</v>
      </c>
      <c r="C17" s="37">
        <v>14.65</v>
      </c>
    </row>
    <row r="18" spans="1:3" ht="14.25">
      <c r="A18" t="s">
        <v>105</v>
      </c>
      <c r="C18" s="37">
        <v>14.73</v>
      </c>
    </row>
    <row r="19" spans="1:3" ht="14.25">
      <c r="A19" t="s">
        <v>106</v>
      </c>
      <c r="C19" s="37">
        <v>15.025</v>
      </c>
    </row>
    <row r="20" spans="1:3" ht="14.25">
      <c r="A20" t="s">
        <v>107</v>
      </c>
      <c r="C20" s="37">
        <v>14.65</v>
      </c>
    </row>
    <row r="21" spans="1:3" ht="14.25">
      <c r="A21" t="s">
        <v>108</v>
      </c>
      <c r="C21" s="48">
        <v>14.4</v>
      </c>
    </row>
    <row r="22" spans="1:3" ht="14.25">
      <c r="A22" t="s">
        <v>109</v>
      </c>
      <c r="C22" s="37">
        <v>14.65</v>
      </c>
    </row>
    <row r="23" spans="1:3" ht="14.25">
      <c r="A23" t="s">
        <v>110</v>
      </c>
      <c r="C23" s="37">
        <v>1465</v>
      </c>
    </row>
    <row r="24" spans="1:3" ht="14.25">
      <c r="A24" t="s">
        <v>111</v>
      </c>
      <c r="C24" s="37">
        <v>14.65</v>
      </c>
    </row>
    <row r="25" spans="1:3" ht="14.25">
      <c r="A25" t="s">
        <v>112</v>
      </c>
      <c r="C25" s="37">
        <v>15.025</v>
      </c>
    </row>
    <row r="26" spans="1:3" ht="14.25">
      <c r="A26" t="s">
        <v>113</v>
      </c>
      <c r="C26" s="37">
        <v>14.65</v>
      </c>
    </row>
    <row r="27" spans="1:3" ht="14.25">
      <c r="A27" t="s">
        <v>114</v>
      </c>
      <c r="C27" s="37">
        <v>14.73</v>
      </c>
    </row>
    <row r="28" spans="1:3" ht="14.25">
      <c r="A28" t="s">
        <v>115</v>
      </c>
      <c r="C28" s="37">
        <v>14.73</v>
      </c>
    </row>
    <row r="29" spans="1:3" ht="14.25">
      <c r="A29" t="s">
        <v>116</v>
      </c>
      <c r="C29" s="37">
        <v>14.73</v>
      </c>
    </row>
    <row r="30" spans="1:3" ht="14.25">
      <c r="A30" t="s">
        <v>117</v>
      </c>
      <c r="C30" s="37">
        <v>14.65</v>
      </c>
    </row>
    <row r="31" spans="1:3" ht="14.25">
      <c r="A31" t="s">
        <v>118</v>
      </c>
      <c r="C31" s="37">
        <v>14.65</v>
      </c>
    </row>
    <row r="32" spans="1:3" ht="14.25">
      <c r="A32" t="s">
        <v>119</v>
      </c>
      <c r="C32" s="37">
        <v>15.025</v>
      </c>
    </row>
    <row r="33" spans="1:3" ht="14.25">
      <c r="A33" t="s">
        <v>120</v>
      </c>
      <c r="C33" s="37">
        <v>14.65</v>
      </c>
    </row>
    <row r="34" spans="1:3" ht="14.25">
      <c r="A34" t="s">
        <v>121</v>
      </c>
      <c r="C34" s="37">
        <v>14.65</v>
      </c>
    </row>
    <row r="35" spans="1:3" ht="14.25">
      <c r="A35" t="s">
        <v>122</v>
      </c>
      <c r="C35" s="37">
        <v>14.73</v>
      </c>
    </row>
    <row r="36" spans="1:3" ht="14.25">
      <c r="A36" t="s">
        <v>123</v>
      </c>
      <c r="C36" s="37">
        <v>14.73</v>
      </c>
    </row>
    <row r="37" spans="1:3" ht="14.25">
      <c r="A37" t="s">
        <v>124</v>
      </c>
      <c r="C37" s="37">
        <v>14.65</v>
      </c>
    </row>
    <row r="38" spans="1:3" ht="14.25">
      <c r="A38" t="s">
        <v>125</v>
      </c>
      <c r="C38" s="37">
        <v>14.65</v>
      </c>
    </row>
    <row r="39" spans="1:3" ht="14.25">
      <c r="A39" t="s">
        <v>126</v>
      </c>
      <c r="C39" s="37">
        <v>14.73</v>
      </c>
    </row>
    <row r="40" spans="1:3" ht="14.25">
      <c r="A40" t="s">
        <v>128</v>
      </c>
      <c r="C40" s="37">
        <v>14.65</v>
      </c>
    </row>
    <row r="41" spans="1:3" ht="14.25">
      <c r="A41" t="s">
        <v>129</v>
      </c>
      <c r="C41" s="37">
        <v>14.65</v>
      </c>
    </row>
    <row r="42" spans="1:3" ht="14.25">
      <c r="A42" t="s">
        <v>127</v>
      </c>
      <c r="C42" s="37">
        <v>14.73</v>
      </c>
    </row>
    <row r="43" spans="1:3" ht="14.25">
      <c r="A43" t="s">
        <v>130</v>
      </c>
      <c r="C43" s="37">
        <v>14.73</v>
      </c>
    </row>
    <row r="44" spans="1:3" ht="14.25">
      <c r="A44" t="s">
        <v>131</v>
      </c>
      <c r="C44" s="37">
        <v>14.65</v>
      </c>
    </row>
    <row r="45" spans="1:3" ht="14.25">
      <c r="A45" t="s">
        <v>132</v>
      </c>
      <c r="C45" s="37">
        <v>14.73</v>
      </c>
    </row>
    <row r="46" spans="1:3" ht="14.25">
      <c r="A46" t="s">
        <v>133</v>
      </c>
      <c r="C46" s="37">
        <v>14.65</v>
      </c>
    </row>
    <row r="47" spans="1:3" ht="14.25">
      <c r="A47" t="s">
        <v>134</v>
      </c>
      <c r="C47" s="37">
        <v>14.73</v>
      </c>
    </row>
    <row r="48" spans="1:3" ht="14.25">
      <c r="A48" t="s">
        <v>135</v>
      </c>
      <c r="C48" s="37">
        <v>14.73</v>
      </c>
    </row>
    <row r="49" spans="1:3" ht="14.25">
      <c r="A49" t="s">
        <v>136</v>
      </c>
      <c r="C49" s="37">
        <v>14.73</v>
      </c>
    </row>
    <row r="50" spans="1:3" ht="14.25">
      <c r="A50" t="s">
        <v>137</v>
      </c>
      <c r="C50" s="37">
        <v>14.65</v>
      </c>
    </row>
    <row r="51" spans="1:3" ht="14.25">
      <c r="A51" t="s">
        <v>138</v>
      </c>
      <c r="C51" s="37">
        <v>14.73</v>
      </c>
    </row>
  </sheetData>
  <sheetProtection algorithmName="SHA-512" hashValue="bEmUsx37nWpbQiSNGkGa3vF8nU0sK8NpxZuepc/MP6XYbzeSqIZStWdYzKJLWNfcwQNQkvbaOOgiqT2ZFswVNg==" saltValue="ZAKV2dfmdk180DZHpJ1iZw==" spinCount="100000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F12CE-B43D-4DF0-ACAE-BC60841CAC31}">
  <dimension ref="A1:G29"/>
  <sheetViews>
    <sheetView workbookViewId="0" topLeftCell="A1">
      <selection activeCell="C5" sqref="C5:G5"/>
    </sheetView>
  </sheetViews>
  <sheetFormatPr defaultColWidth="9.00390625" defaultRowHeight="14.25"/>
  <cols>
    <col min="1" max="1" width="30.625" style="0" customWidth="1"/>
    <col min="2" max="2" width="2.625" style="0" customWidth="1"/>
    <col min="3" max="3" width="12.625" style="0" customWidth="1"/>
    <col min="4" max="4" width="1.625" style="0" customWidth="1"/>
    <col min="5" max="21" width="10.625" style="0" customWidth="1"/>
  </cols>
  <sheetData>
    <row r="1" spans="1:5" ht="18">
      <c r="A1" s="41" t="s">
        <v>26</v>
      </c>
      <c r="B1" s="41"/>
      <c r="C1" s="41"/>
      <c r="D1" s="41"/>
      <c r="E1" s="41"/>
    </row>
    <row r="2" spans="1:5" ht="15.75">
      <c r="A2" s="42" t="s">
        <v>27</v>
      </c>
      <c r="B2" s="42"/>
      <c r="C2" s="42"/>
      <c r="D2" s="42"/>
      <c r="E2" s="42"/>
    </row>
    <row r="3" spans="1:5" ht="15.75">
      <c r="A3" s="42" t="s">
        <v>31</v>
      </c>
      <c r="B3" s="42"/>
      <c r="C3" s="42"/>
      <c r="D3" s="42"/>
      <c r="E3" s="42"/>
    </row>
    <row r="5" spans="1:7" ht="15">
      <c r="A5" s="5" t="s">
        <v>0</v>
      </c>
      <c r="C5" s="49" t="s">
        <v>22</v>
      </c>
      <c r="D5" s="49"/>
      <c r="E5" s="49"/>
      <c r="F5" s="49"/>
      <c r="G5" s="49"/>
    </row>
    <row r="6" spans="1:7" ht="15">
      <c r="A6" s="5" t="s">
        <v>1</v>
      </c>
      <c r="C6" s="49" t="s">
        <v>23</v>
      </c>
      <c r="D6" s="49"/>
      <c r="E6" s="49"/>
      <c r="F6" s="49"/>
      <c r="G6" s="49"/>
    </row>
    <row r="7" ht="15">
      <c r="A7" s="5"/>
    </row>
    <row r="8" spans="1:5" ht="15">
      <c r="A8" s="5" t="s">
        <v>2</v>
      </c>
      <c r="C8" s="7">
        <v>14.65</v>
      </c>
      <c r="E8" s="2" t="s">
        <v>16</v>
      </c>
    </row>
    <row r="9" spans="1:5" ht="17.25">
      <c r="A9" s="5" t="s">
        <v>3</v>
      </c>
      <c r="C9" s="8">
        <v>60</v>
      </c>
      <c r="E9" s="2" t="s">
        <v>17</v>
      </c>
    </row>
    <row r="10" spans="1:5" ht="15">
      <c r="A10" s="5"/>
      <c r="C10" s="3"/>
      <c r="E10" s="2"/>
    </row>
    <row r="11" spans="1:5" ht="15">
      <c r="A11" s="5" t="s">
        <v>4</v>
      </c>
      <c r="C11" s="8">
        <v>1950</v>
      </c>
      <c r="E11" s="2" t="s">
        <v>16</v>
      </c>
    </row>
    <row r="12" spans="1:5" ht="17.25">
      <c r="A12" s="5" t="s">
        <v>5</v>
      </c>
      <c r="C12" s="8">
        <v>106</v>
      </c>
      <c r="E12" s="2" t="s">
        <v>17</v>
      </c>
    </row>
    <row r="13" spans="1:5" ht="15">
      <c r="A13" s="5" t="s">
        <v>6</v>
      </c>
      <c r="C13" s="9">
        <v>0.68</v>
      </c>
      <c r="E13" s="2"/>
    </row>
    <row r="14" spans="1:5" ht="15">
      <c r="A14" s="5"/>
      <c r="C14" s="1"/>
      <c r="E14" s="2"/>
    </row>
    <row r="15" spans="1:5" ht="15">
      <c r="A15" s="5" t="s">
        <v>7</v>
      </c>
      <c r="C15" s="8">
        <v>2860</v>
      </c>
      <c r="E15" s="2" t="s">
        <v>18</v>
      </c>
    </row>
    <row r="16" spans="1:5" ht="15">
      <c r="A16" s="5" t="s">
        <v>8</v>
      </c>
      <c r="C16" s="8">
        <v>28</v>
      </c>
      <c r="E16" s="2" t="s">
        <v>19</v>
      </c>
    </row>
    <row r="17" spans="1:5" ht="15">
      <c r="A17" s="5" t="s">
        <v>9</v>
      </c>
      <c r="C17" s="10">
        <v>18.6</v>
      </c>
      <c r="E17" s="2" t="s">
        <v>20</v>
      </c>
    </row>
    <row r="18" spans="1:5" ht="15">
      <c r="A18" s="5" t="s">
        <v>10</v>
      </c>
      <c r="C18" s="10">
        <v>32</v>
      </c>
      <c r="E18" s="2" t="s">
        <v>20</v>
      </c>
    </row>
    <row r="19" spans="1:5" ht="15">
      <c r="A19" s="5"/>
      <c r="C19" s="1"/>
      <c r="E19" s="2"/>
    </row>
    <row r="20" spans="1:5" ht="17.25">
      <c r="A20" s="5" t="s">
        <v>24</v>
      </c>
      <c r="C20" s="4">
        <f>ROUND((460+C9)/C8*C11/C13/(460+C12),1)</f>
        <v>179.8</v>
      </c>
      <c r="E20" s="2" t="s">
        <v>25</v>
      </c>
    </row>
    <row r="21" spans="1:5" ht="15">
      <c r="A21" s="5"/>
      <c r="C21" s="1"/>
      <c r="E21" s="2"/>
    </row>
    <row r="22" spans="1:5" ht="15">
      <c r="A22" s="5" t="s">
        <v>11</v>
      </c>
      <c r="C22" s="3">
        <f>ROUND(0.04356*C15*C16*C17/100*(100-C18)/100*C20,0)</f>
        <v>79327</v>
      </c>
      <c r="E22" s="2" t="s">
        <v>21</v>
      </c>
    </row>
    <row r="23" spans="1:5" ht="15">
      <c r="A23" s="5"/>
      <c r="C23" s="3"/>
      <c r="E23" s="2"/>
    </row>
    <row r="24" spans="1:5" ht="15">
      <c r="A24" s="5" t="s">
        <v>12</v>
      </c>
      <c r="C24" s="8">
        <v>450</v>
      </c>
      <c r="E24" s="2" t="s">
        <v>16</v>
      </c>
    </row>
    <row r="25" spans="1:5" ht="15">
      <c r="A25" s="5" t="s">
        <v>13</v>
      </c>
      <c r="C25" s="9">
        <v>0.91</v>
      </c>
      <c r="E25" s="2"/>
    </row>
    <row r="26" spans="1:5" ht="15">
      <c r="A26" s="5"/>
      <c r="C26" s="1"/>
      <c r="E26" s="2"/>
    </row>
    <row r="27" spans="1:5" ht="15">
      <c r="A27" s="5" t="s">
        <v>14</v>
      </c>
      <c r="C27" s="4">
        <f>ROUND(100*(C11/C13-C24/C25)/(C11/C13),1)</f>
        <v>82.8</v>
      </c>
      <c r="E27" s="2" t="s">
        <v>20</v>
      </c>
    </row>
    <row r="28" spans="1:5" ht="15">
      <c r="A28" s="5"/>
      <c r="C28" s="1"/>
      <c r="E28" s="2"/>
    </row>
    <row r="29" spans="1:5" ht="15">
      <c r="A29" s="5" t="s">
        <v>15</v>
      </c>
      <c r="C29" s="3">
        <f>C22*C27/100</f>
        <v>65682.756</v>
      </c>
      <c r="E29" s="2" t="s">
        <v>21</v>
      </c>
    </row>
  </sheetData>
  <sheetProtection algorithmName="SHA-512" hashValue="eD16CnASQQe0PDAPnmwkeYTPQeec5f2T/4MxMPoa6rRx8kQWjTc2+dRLOSAc41KqcNn1PKoaylWPDzmu9tFt2A==" saltValue="e/ZuNnCrySYAzRi8Cae0hg==" spinCount="100000" sheet="1" objects="1" scenarios="1" selectLockedCells="1"/>
  <mergeCells count="5">
    <mergeCell ref="C5:G5"/>
    <mergeCell ref="C6:G6"/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8E85A-5356-4456-936C-F9525A45B8B6}">
  <dimension ref="A1:G29"/>
  <sheetViews>
    <sheetView workbookViewId="0" topLeftCell="A1">
      <selection activeCell="C5" sqref="C5:G5"/>
    </sheetView>
  </sheetViews>
  <sheetFormatPr defaultColWidth="9.00390625" defaultRowHeight="14.25"/>
  <cols>
    <col min="1" max="1" width="30.625" style="0" customWidth="1"/>
    <col min="2" max="2" width="2.625" style="0" customWidth="1"/>
    <col min="3" max="3" width="12.625" style="0" customWidth="1"/>
    <col min="4" max="4" width="1.625" style="0" customWidth="1"/>
    <col min="5" max="21" width="10.625" style="0" customWidth="1"/>
  </cols>
  <sheetData>
    <row r="1" spans="1:5" ht="18">
      <c r="A1" s="41" t="s">
        <v>26</v>
      </c>
      <c r="B1" s="41"/>
      <c r="C1" s="41"/>
      <c r="D1" s="41"/>
      <c r="E1" s="41"/>
    </row>
    <row r="2" spans="1:5" ht="15.75">
      <c r="A2" s="42" t="s">
        <v>27</v>
      </c>
      <c r="B2" s="42"/>
      <c r="C2" s="42"/>
      <c r="D2" s="42"/>
      <c r="E2" s="42"/>
    </row>
    <row r="3" spans="1:5" ht="15.75">
      <c r="A3" s="42" t="s">
        <v>30</v>
      </c>
      <c r="B3" s="42"/>
      <c r="C3" s="42"/>
      <c r="D3" s="42"/>
      <c r="E3" s="42"/>
    </row>
    <row r="5" spans="1:7" ht="15">
      <c r="A5" s="5" t="s">
        <v>0</v>
      </c>
      <c r="C5" s="49" t="s">
        <v>22</v>
      </c>
      <c r="D5" s="49"/>
      <c r="E5" s="49"/>
      <c r="F5" s="49"/>
      <c r="G5" s="49"/>
    </row>
    <row r="6" spans="1:7" ht="15">
      <c r="A6" s="5" t="s">
        <v>1</v>
      </c>
      <c r="C6" s="49" t="s">
        <v>23</v>
      </c>
      <c r="D6" s="49"/>
      <c r="E6" s="49"/>
      <c r="F6" s="49"/>
      <c r="G6" s="49"/>
    </row>
    <row r="7" ht="15">
      <c r="A7" s="5"/>
    </row>
    <row r="8" spans="1:5" ht="15">
      <c r="A8" s="5" t="s">
        <v>2</v>
      </c>
      <c r="C8" s="7">
        <v>101.008</v>
      </c>
      <c r="E8" s="2" t="s">
        <v>32</v>
      </c>
    </row>
    <row r="9" spans="1:5" ht="17.25">
      <c r="A9" s="5" t="s">
        <v>3</v>
      </c>
      <c r="C9" s="11">
        <v>15.6</v>
      </c>
      <c r="E9" s="2" t="s">
        <v>28</v>
      </c>
    </row>
    <row r="10" spans="1:5" ht="15">
      <c r="A10" s="5"/>
      <c r="C10" s="3"/>
      <c r="E10" s="2"/>
    </row>
    <row r="11" spans="1:5" ht="15">
      <c r="A11" s="5" t="s">
        <v>4</v>
      </c>
      <c r="C11" s="8">
        <v>15168</v>
      </c>
      <c r="E11" s="2" t="s">
        <v>32</v>
      </c>
    </row>
    <row r="12" spans="1:5" ht="17.25">
      <c r="A12" s="5" t="s">
        <v>5</v>
      </c>
      <c r="C12" s="11">
        <v>65.6</v>
      </c>
      <c r="E12" s="2" t="s">
        <v>28</v>
      </c>
    </row>
    <row r="13" spans="1:5" ht="15">
      <c r="A13" s="5" t="s">
        <v>6</v>
      </c>
      <c r="C13" s="9">
        <v>0.87</v>
      </c>
      <c r="E13" s="2"/>
    </row>
    <row r="14" spans="1:5" ht="15">
      <c r="A14" s="5"/>
      <c r="C14" s="1"/>
      <c r="E14" s="2"/>
    </row>
    <row r="15" spans="1:5" ht="17.25">
      <c r="A15" s="5" t="s">
        <v>7</v>
      </c>
      <c r="C15" s="11">
        <v>6.48</v>
      </c>
      <c r="E15" s="2" t="s">
        <v>34</v>
      </c>
    </row>
    <row r="16" spans="1:5" ht="15">
      <c r="A16" s="5" t="s">
        <v>8</v>
      </c>
      <c r="C16" s="11">
        <v>8.5</v>
      </c>
      <c r="E16" s="2" t="s">
        <v>33</v>
      </c>
    </row>
    <row r="17" spans="1:5" ht="15">
      <c r="A17" s="5" t="s">
        <v>9</v>
      </c>
      <c r="C17" s="10">
        <v>18.7</v>
      </c>
      <c r="E17" s="2" t="s">
        <v>20</v>
      </c>
    </row>
    <row r="18" spans="1:5" ht="15">
      <c r="A18" s="5" t="s">
        <v>10</v>
      </c>
      <c r="C18" s="10">
        <v>35</v>
      </c>
      <c r="E18" s="2" t="s">
        <v>20</v>
      </c>
    </row>
    <row r="19" spans="1:5" ht="15">
      <c r="A19" s="5"/>
      <c r="C19" s="1"/>
      <c r="E19" s="2"/>
    </row>
    <row r="20" spans="1:5" ht="17.25">
      <c r="A20" s="5" t="s">
        <v>24</v>
      </c>
      <c r="C20" s="4">
        <f>(273+C9)/C8*C11/C13/(273+C12)</f>
        <v>147.11693501442645</v>
      </c>
      <c r="E20" s="2" t="s">
        <v>35</v>
      </c>
    </row>
    <row r="21" spans="1:5" ht="15">
      <c r="A21" s="5"/>
      <c r="C21" s="1"/>
      <c r="E21" s="2"/>
    </row>
    <row r="22" spans="1:5" ht="17.25">
      <c r="A22" s="5" t="s">
        <v>11</v>
      </c>
      <c r="C22" s="6">
        <f>C15*C16*C17/100*(100-C18)/100*C20</f>
        <v>984.9440548812748</v>
      </c>
      <c r="E22" s="2" t="s">
        <v>29</v>
      </c>
    </row>
    <row r="23" spans="1:5" ht="15">
      <c r="A23" s="5"/>
      <c r="C23" s="3"/>
      <c r="E23" s="2"/>
    </row>
    <row r="24" spans="1:5" ht="15">
      <c r="A24" s="5" t="s">
        <v>12</v>
      </c>
      <c r="C24" s="8">
        <v>2068</v>
      </c>
      <c r="E24" s="2" t="s">
        <v>32</v>
      </c>
    </row>
    <row r="25" spans="1:5" ht="15">
      <c r="A25" s="5" t="s">
        <v>13</v>
      </c>
      <c r="C25" s="9">
        <v>0.96</v>
      </c>
      <c r="E25" s="2"/>
    </row>
    <row r="26" spans="1:5" ht="15">
      <c r="A26" s="5"/>
      <c r="C26" s="1"/>
      <c r="E26" s="2"/>
    </row>
    <row r="27" spans="1:5" ht="15">
      <c r="A27" s="5" t="s">
        <v>14</v>
      </c>
      <c r="C27" s="4">
        <f>100*(C11/C13-C24/C25)/(C11/C13)</f>
        <v>87.6442180907173</v>
      </c>
      <c r="E27" s="2" t="s">
        <v>20</v>
      </c>
    </row>
    <row r="28" spans="1:5" ht="15">
      <c r="A28" s="5"/>
      <c r="C28" s="1"/>
      <c r="E28" s="2"/>
    </row>
    <row r="29" spans="1:5" ht="17.25">
      <c r="A29" s="5" t="s">
        <v>15</v>
      </c>
      <c r="C29" s="6">
        <f>C22*C27/100</f>
        <v>863.2465155316988</v>
      </c>
      <c r="E29" s="2" t="s">
        <v>29</v>
      </c>
    </row>
  </sheetData>
  <sheetProtection algorithmName="SHA-512" hashValue="8XHlElglPtphlOJn2sOWWxqs1zMt7aTAKYtmDtYhxGf+naX4iRhKgcjOpb2ZRCfCj+6aZzU/ogz7OSOGo09LWw==" saltValue="+6W3L4B/FDd0/zSdSWbIRw==" spinCount="100000" sheet="1" objects="1" scenarios="1" selectLockedCells="1"/>
  <mergeCells count="5">
    <mergeCell ref="A1:E1"/>
    <mergeCell ref="A2:E2"/>
    <mergeCell ref="C5:G5"/>
    <mergeCell ref="C6:G6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Weaver</dc:creator>
  <cp:keywords/>
  <dc:description/>
  <cp:lastModifiedBy>Jim Weaver</cp:lastModifiedBy>
  <dcterms:created xsi:type="dcterms:W3CDTF">2024-02-22T18:57:48Z</dcterms:created>
  <dcterms:modified xsi:type="dcterms:W3CDTF">2024-02-27T22:09:54Z</dcterms:modified>
  <cp:category/>
  <cp:version/>
  <cp:contentType/>
  <cp:contentStatus/>
</cp:coreProperties>
</file>